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AusbildungGestalten\2016_Projekte\Anlagenmech_SHK_CS_KJ\04_Manuskript\Endfassung\Download\"/>
    </mc:Choice>
  </mc:AlternateContent>
  <bookViews>
    <workbookView xWindow="320" yWindow="2090" windowWidth="28070" windowHeight="11540" tabRatio="500"/>
  </bookViews>
  <sheets>
    <sheet name="Niederschrift" sheetId="4" r:id="rId1"/>
    <sheet name="100 Punkte-Schlüssel" sheetId="2" r:id="rId2"/>
  </sheets>
  <definedNames>
    <definedName name="_xlnm.Print_Area" localSheetId="0">Niederschrift!$A$1:$M$32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4" l="1"/>
  <c r="L18" i="4" l="1"/>
  <c r="L22" i="4"/>
  <c r="K17" i="4" l="1"/>
  <c r="L17" i="4" s="1"/>
  <c r="K18" i="4"/>
  <c r="K13" i="4"/>
  <c r="L13" i="4" s="1"/>
  <c r="K14" i="4"/>
  <c r="L14" i="4" s="1"/>
  <c r="K21" i="4"/>
  <c r="L21" i="4" s="1"/>
  <c r="K10" i="4" l="1"/>
  <c r="L10" i="4" s="1"/>
  <c r="K9" i="4"/>
  <c r="L9" i="4" s="1"/>
  <c r="K4" i="4"/>
  <c r="L4" i="4" s="1"/>
  <c r="K5" i="4"/>
  <c r="L5" i="4" s="1"/>
  <c r="K3" i="4"/>
  <c r="L3" i="4" s="1"/>
  <c r="C24" i="4" l="1"/>
  <c r="C6" i="4" l="1"/>
  <c r="C11" i="4"/>
  <c r="G3" i="4"/>
  <c r="G4" i="4"/>
  <c r="G5" i="4"/>
  <c r="G9" i="4"/>
  <c r="G10" i="4"/>
  <c r="G13" i="4"/>
  <c r="G14" i="4"/>
  <c r="G17" i="4"/>
  <c r="G18" i="4"/>
  <c r="G21" i="4"/>
  <c r="G22" i="4"/>
  <c r="J9" i="4"/>
  <c r="J10" i="4"/>
  <c r="J22" i="4"/>
  <c r="J23" i="4" s="1"/>
  <c r="J21" i="4"/>
  <c r="J18" i="4"/>
  <c r="J17" i="4"/>
  <c r="J13" i="4"/>
  <c r="J14" i="4"/>
  <c r="J3" i="4"/>
  <c r="J4" i="4"/>
  <c r="J5" i="4"/>
  <c r="J6" i="4" l="1"/>
  <c r="G19" i="4"/>
  <c r="I19" i="4" s="1"/>
  <c r="J11" i="4"/>
  <c r="J28" i="4" s="1"/>
  <c r="J15" i="4"/>
  <c r="G23" i="4"/>
  <c r="I23" i="4" s="1"/>
  <c r="K23" i="4" s="1"/>
  <c r="L23" i="4" s="1"/>
  <c r="G15" i="4"/>
  <c r="I15" i="4" s="1"/>
  <c r="J19" i="4"/>
  <c r="G6" i="4"/>
  <c r="I6" i="4" s="1"/>
  <c r="K6" i="4" s="1"/>
  <c r="L6" i="4" s="1"/>
  <c r="G11" i="4"/>
  <c r="I11" i="4" s="1"/>
  <c r="I28" i="4" s="1"/>
  <c r="K15" i="4" l="1"/>
  <c r="L15" i="4" s="1"/>
  <c r="J24" i="4"/>
  <c r="J27" i="4" s="1"/>
  <c r="M2" i="4"/>
  <c r="K19" i="4"/>
  <c r="M20" i="4"/>
  <c r="K11" i="4"/>
  <c r="L11" i="4" s="1"/>
  <c r="I24" i="4"/>
  <c r="I26" i="4" s="1"/>
  <c r="K28" i="4"/>
  <c r="J26" i="4" l="1"/>
  <c r="M12" i="4"/>
  <c r="L28" i="4"/>
  <c r="M28" i="4" s="1"/>
  <c r="L19" i="4"/>
  <c r="M16" i="4"/>
  <c r="M8" i="4"/>
  <c r="K24" i="4"/>
  <c r="L24" i="4" s="1"/>
  <c r="I27" i="4"/>
  <c r="K27" i="4" s="1"/>
  <c r="K26" i="4"/>
  <c r="L26" i="4" s="1"/>
  <c r="L30" i="4" l="1"/>
  <c r="M30" i="4" s="1"/>
  <c r="L29" i="4"/>
  <c r="K29" i="4"/>
  <c r="L27" i="4"/>
  <c r="M27" i="4" s="1"/>
  <c r="M26" i="4"/>
  <c r="M24" i="4"/>
  <c r="M29" i="4" l="1"/>
</calcChain>
</file>

<file path=xl/sharedStrings.xml><?xml version="1.0" encoding="utf-8"?>
<sst xmlns="http://schemas.openxmlformats.org/spreadsheetml/2006/main" count="179" uniqueCount="60">
  <si>
    <t>Teil 1</t>
  </si>
  <si>
    <t>Teil 2</t>
  </si>
  <si>
    <t>Situatives Fachgespräch</t>
  </si>
  <si>
    <t>Schriftliche Aufgabenstellungen</t>
  </si>
  <si>
    <t>Arbeitsaufgabe</t>
  </si>
  <si>
    <t>Punkte</t>
  </si>
  <si>
    <t>sehr gut</t>
  </si>
  <si>
    <t>gut</t>
  </si>
  <si>
    <t>befriedigend</t>
  </si>
  <si>
    <t>ausreichend</t>
  </si>
  <si>
    <t>mangelhaft</t>
  </si>
  <si>
    <t>ungenügend</t>
  </si>
  <si>
    <r>
      <rPr>
        <sz val="8"/>
        <rFont val="Arial"/>
        <family val="2"/>
      </rPr>
      <t>100 - 92 Punkte</t>
    </r>
  </si>
  <si>
    <r>
      <rPr>
        <sz val="8"/>
        <rFont val="Arial"/>
        <family val="2"/>
      </rPr>
      <t>sehr gut</t>
    </r>
  </si>
  <si>
    <r>
      <rPr>
        <sz val="8"/>
        <rFont val="Arial"/>
        <family val="2"/>
      </rPr>
      <t>unter 92 - 81 Punkte</t>
    </r>
  </si>
  <si>
    <r>
      <rPr>
        <sz val="8"/>
        <rFont val="Arial"/>
        <family val="2"/>
      </rPr>
      <t>gut</t>
    </r>
  </si>
  <si>
    <r>
      <rPr>
        <sz val="8"/>
        <rFont val="Arial"/>
        <family val="2"/>
      </rPr>
      <t>unter 81 - 67 Punkte</t>
    </r>
  </si>
  <si>
    <r>
      <rPr>
        <sz val="8"/>
        <rFont val="Arial"/>
        <family val="2"/>
      </rPr>
      <t>befriedigend</t>
    </r>
  </si>
  <si>
    <r>
      <rPr>
        <sz val="8"/>
        <rFont val="Arial"/>
        <family val="2"/>
      </rPr>
      <t>unter 67 - 50 Punkte</t>
    </r>
  </si>
  <si>
    <r>
      <rPr>
        <sz val="8"/>
        <rFont val="Arial"/>
        <family val="2"/>
      </rPr>
      <t>ausreichend</t>
    </r>
  </si>
  <si>
    <r>
      <rPr>
        <sz val="8"/>
        <rFont val="Arial"/>
        <family val="2"/>
      </rPr>
      <t>unter 50 - 30 Punkte</t>
    </r>
  </si>
  <si>
    <r>
      <rPr>
        <sz val="8"/>
        <rFont val="Arial"/>
        <family val="2"/>
      </rPr>
      <t>mangelhaft</t>
    </r>
  </si>
  <si>
    <r>
      <rPr>
        <sz val="8"/>
        <rFont val="Arial"/>
        <family val="2"/>
      </rPr>
      <t>unter 30 - 0 Punkte</t>
    </r>
  </si>
  <si>
    <r>
      <rPr>
        <sz val="8"/>
        <rFont val="Arial"/>
        <family val="2"/>
      </rPr>
      <t>ungenügend</t>
    </r>
  </si>
  <si>
    <t>Note</t>
  </si>
  <si>
    <t>Schulnote dezimal</t>
  </si>
  <si>
    <t>Schulnote ausgeschrieben</t>
  </si>
  <si>
    <t>Ergebnis Teil 1</t>
  </si>
  <si>
    <t>Ergebnis Teil 2</t>
  </si>
  <si>
    <t>Faktor</t>
  </si>
  <si>
    <t>Noten-punkte</t>
  </si>
  <si>
    <t>Ergebnis</t>
  </si>
  <si>
    <t>Anforderung für das Bestehen</t>
  </si>
  <si>
    <t>Prüfer
1</t>
  </si>
  <si>
    <t>Prüfer
3</t>
  </si>
  <si>
    <t>Prüfer
2</t>
  </si>
  <si>
    <t>err.
Pkt</t>
  </si>
  <si>
    <t xml:space="preserve">Teil 1 und Teil 2 </t>
  </si>
  <si>
    <t xml:space="preserve">Teil 2 </t>
  </si>
  <si>
    <t xml:space="preserve">Kundenauftrag </t>
  </si>
  <si>
    <t>mindestens ausreichend</t>
  </si>
  <si>
    <t>Alle "Ja"?</t>
  </si>
  <si>
    <t>Versorgungstechnik</t>
  </si>
  <si>
    <t>Kundenauftrag</t>
  </si>
  <si>
    <t>Prüfungsbereich 1</t>
  </si>
  <si>
    <t>Prüfungsbereich 2</t>
  </si>
  <si>
    <t>Prüfungsbereich 3</t>
  </si>
  <si>
    <t>Arbeitsplanung</t>
  </si>
  <si>
    <t>Prüfungsbereich 4</t>
  </si>
  <si>
    <t>Systemanalyse / Instandhaltung</t>
  </si>
  <si>
    <t>Prüfungsbereich 5</t>
  </si>
  <si>
    <t>Wirtschafts- und Sozialkunde</t>
  </si>
  <si>
    <t>Teil 2 - Kein Prüfungsbereich</t>
  </si>
  <si>
    <t>Faktor AVO</t>
  </si>
  <si>
    <t>Faktor GPA</t>
  </si>
  <si>
    <t xml:space="preserve">Zwei Prüfungsbereiche der Prüfungsbereiche 3 bis 5  </t>
  </si>
  <si>
    <t>Ergänzungsprüfung ("x")</t>
  </si>
  <si>
    <t>Arbeitsaufgabe u. Dokumentieren</t>
  </si>
  <si>
    <t>Faktor AO</t>
  </si>
  <si>
    <t>max.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</si>
</sst>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00"/>
        <bgColor indexed="64"/>
      </patternFill>
    </fill>
    <fill>
      <patternFill patternType="gray125">
        <bgColor rgb="FFFFCC99"/>
      </patternFill>
    </fill>
    <fill>
      <patternFill patternType="gray125"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0" fontId="2" fillId="0" borderId="1" xfId="0" applyFont="1" applyBorder="1" applyAlignment="1" applyProtection="1">
      <alignment horizontal="right"/>
    </xf>
    <xf numFmtId="2" fontId="2" fillId="0" borderId="1" xfId="0" applyNumberFormat="1" applyFont="1" applyBorder="1" applyAlignment="1" applyProtection="1"/>
    <xf numFmtId="0" fontId="2" fillId="0" borderId="1" xfId="0" applyFont="1" applyBorder="1" applyAlignment="1" applyProtection="1"/>
    <xf numFmtId="2" fontId="2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10" fillId="4" borderId="1" xfId="0" applyFont="1" applyFill="1" applyBorder="1" applyAlignment="1" applyProtection="1">
      <alignment horizontal="right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1" fontId="7" fillId="8" borderId="1" xfId="0" applyNumberFormat="1" applyFont="1" applyFill="1" applyBorder="1" applyAlignment="1" applyProtection="1">
      <alignment horizontal="right"/>
    </xf>
    <xf numFmtId="165" fontId="8" fillId="12" borderId="1" xfId="0" applyNumberFormat="1" applyFont="1" applyFill="1" applyBorder="1" applyAlignment="1" applyProtection="1">
      <alignment horizontal="right"/>
    </xf>
    <xf numFmtId="1" fontId="7" fillId="3" borderId="1" xfId="0" applyNumberFormat="1" applyFont="1" applyFill="1" applyBorder="1" applyAlignment="1" applyProtection="1">
      <alignment horizontal="right"/>
    </xf>
    <xf numFmtId="0" fontId="10" fillId="7" borderId="1" xfId="0" applyFont="1" applyFill="1" applyBorder="1" applyAlignment="1" applyProtection="1">
      <alignment horizontal="right"/>
      <protection locked="0"/>
    </xf>
    <xf numFmtId="2" fontId="3" fillId="5" borderId="1" xfId="0" applyNumberFormat="1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2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9" fillId="0" borderId="1" xfId="0" applyFont="1" applyBorder="1" applyAlignment="1" applyProtection="1"/>
    <xf numFmtId="0" fontId="2" fillId="3" borderId="1" xfId="0" applyFont="1" applyFill="1" applyBorder="1" applyAlignment="1" applyProtection="1">
      <alignment horizontal="right"/>
    </xf>
    <xf numFmtId="2" fontId="2" fillId="3" borderId="1" xfId="0" applyNumberFormat="1" applyFont="1" applyFill="1" applyBorder="1" applyAlignment="1" applyProtection="1">
      <alignment horizontal="right"/>
    </xf>
    <xf numFmtId="165" fontId="8" fillId="1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right"/>
    </xf>
    <xf numFmtId="1" fontId="3" fillId="7" borderId="1" xfId="0" applyNumberFormat="1" applyFont="1" applyFill="1" applyBorder="1" applyAlignment="1" applyProtection="1">
      <alignment horizontal="right"/>
    </xf>
    <xf numFmtId="165" fontId="8" fillId="0" borderId="1" xfId="0" applyNumberFormat="1" applyFont="1" applyBorder="1" applyAlignment="1" applyProtection="1">
      <alignment horizontal="right"/>
    </xf>
    <xf numFmtId="0" fontId="3" fillId="7" borderId="1" xfId="0" applyNumberFormat="1" applyFont="1" applyFill="1" applyBorder="1" applyAlignment="1" applyProtection="1">
      <alignment horizontal="right"/>
    </xf>
    <xf numFmtId="2" fontId="8" fillId="9" borderId="1" xfId="0" applyNumberFormat="1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center" wrapText="1"/>
    </xf>
    <xf numFmtId="2" fontId="8" fillId="11" borderId="1" xfId="0" applyNumberFormat="1" applyFont="1" applyFill="1" applyBorder="1" applyAlignment="1" applyProtection="1">
      <alignment horizontal="right"/>
    </xf>
    <xf numFmtId="166" fontId="2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2" fontId="8" fillId="10" borderId="1" xfId="0" applyNumberFormat="1" applyFont="1" applyFill="1" applyBorder="1" applyAlignment="1" applyProtection="1">
      <alignment horizontal="right"/>
    </xf>
    <xf numFmtId="0" fontId="2" fillId="0" borderId="1" xfId="0" quotePrefix="1" applyFont="1" applyFill="1" applyBorder="1" applyAlignment="1" applyProtection="1"/>
    <xf numFmtId="164" fontId="12" fillId="0" borderId="1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2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right"/>
    </xf>
    <xf numFmtId="0" fontId="7" fillId="0" borderId="1" xfId="0" applyNumberFormat="1" applyFont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right" wrapText="1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 wrapText="1"/>
    </xf>
    <xf numFmtId="0" fontId="2" fillId="0" borderId="4" xfId="0" quotePrefix="1" applyFont="1" applyFill="1" applyBorder="1" applyAlignment="1" applyProtection="1">
      <alignment horizontal="left"/>
    </xf>
    <xf numFmtId="0" fontId="2" fillId="0" borderId="3" xfId="0" quotePrefix="1" applyFont="1" applyFill="1" applyBorder="1" applyAlignment="1" applyProtection="1">
      <alignment horizontal="left"/>
    </xf>
    <xf numFmtId="0" fontId="2" fillId="0" borderId="2" xfId="0" quotePrefix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wrapText="1"/>
    </xf>
    <xf numFmtId="0" fontId="2" fillId="0" borderId="4" xfId="0" quotePrefix="1" applyFont="1" applyFill="1" applyBorder="1" applyAlignment="1" applyProtection="1"/>
    <xf numFmtId="0" fontId="2" fillId="0" borderId="3" xfId="0" quotePrefix="1" applyFont="1" applyFill="1" applyBorder="1" applyAlignment="1" applyProtection="1"/>
    <xf numFmtId="0" fontId="2" fillId="0" borderId="2" xfId="0" quotePrefix="1" applyFont="1" applyFill="1" applyBorder="1" applyAlignment="1" applyProtection="1"/>
  </cellXfs>
  <cellStyles count="1">
    <cellStyle name="Standard" xfId="0" builtinId="0"/>
  </cellStyles>
  <dxfs count="10">
    <dxf>
      <font>
        <b/>
        <i val="0"/>
        <color theme="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0" formatCode="General"/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FFFFCC"/>
      <color rgb="FFCCCC00"/>
      <color rgb="FFFFCCFF"/>
      <color rgb="FFFFCC99"/>
      <color rgb="FFEDF30B"/>
      <color rgb="FF0ACBFA"/>
      <color rgb="FFFF3A93"/>
      <color rgb="FF2AE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7" zoomScaleNormal="100" zoomScaleSheetLayoutView="175" workbookViewId="0">
      <selection activeCell="E21" sqref="E21"/>
    </sheetView>
  </sheetViews>
  <sheetFormatPr baseColWidth="10" defaultRowHeight="15.5" x14ac:dyDescent="0.35"/>
  <cols>
    <col min="1" max="1" width="22.25" style="48" customWidth="1"/>
    <col min="2" max="2" width="3" style="48" customWidth="1"/>
    <col min="3" max="6" width="7.33203125" style="49" customWidth="1"/>
    <col min="7" max="7" width="7.33203125" style="48" customWidth="1"/>
    <col min="8" max="8" width="7.33203125" style="51" customWidth="1"/>
    <col min="9" max="12" width="7.33203125" style="48" customWidth="1"/>
    <col min="13" max="13" width="11.75" style="52" customWidth="1"/>
    <col min="14" max="14" width="11" style="29"/>
  </cols>
  <sheetData>
    <row r="1" spans="1:13" ht="33" customHeight="1" x14ac:dyDescent="0.35">
      <c r="A1" s="64" t="s">
        <v>0</v>
      </c>
      <c r="B1" s="65"/>
      <c r="C1" s="25" t="s">
        <v>33</v>
      </c>
      <c r="D1" s="25" t="s">
        <v>35</v>
      </c>
      <c r="E1" s="25" t="s">
        <v>34</v>
      </c>
      <c r="F1" s="25" t="s">
        <v>54</v>
      </c>
      <c r="G1" s="53" t="s">
        <v>36</v>
      </c>
      <c r="H1" s="27" t="s">
        <v>58</v>
      </c>
      <c r="I1" s="53" t="s">
        <v>36</v>
      </c>
      <c r="J1" s="53" t="s">
        <v>59</v>
      </c>
      <c r="K1" s="26" t="s">
        <v>30</v>
      </c>
      <c r="L1" s="26" t="s">
        <v>24</v>
      </c>
      <c r="M1" s="28" t="s">
        <v>24</v>
      </c>
    </row>
    <row r="2" spans="1:13" ht="15.75" customHeight="1" x14ac:dyDescent="0.35">
      <c r="A2" s="68" t="s">
        <v>44</v>
      </c>
      <c r="B2" s="69"/>
      <c r="C2" s="55" t="s">
        <v>42</v>
      </c>
      <c r="D2" s="55"/>
      <c r="E2" s="55"/>
      <c r="F2" s="55"/>
      <c r="G2" s="55"/>
      <c r="H2" s="55"/>
      <c r="I2" s="55"/>
      <c r="J2" s="55"/>
      <c r="K2" s="55"/>
      <c r="L2" s="55"/>
      <c r="M2" s="66" t="str">
        <f>IF(AND(K6&gt;=50,K6&lt;67),"ausreichend",IF(AND(K6&gt;=67,K6&lt;81),"befriedigend",IF(AND(K6&gt;=81,K6&lt;92),"gut",IF(AND(K6&gt;=92,K6&lt;=100),"sehr gut",IF(AND(K6&gt;=30,K6&lt;50),"mangelhaft",IF(AND(K6&gt;=0,K6&lt;30),"ungenügend","Fehler"))))))</f>
        <v>ungenügend</v>
      </c>
    </row>
    <row r="3" spans="1:13" ht="15.75" customHeight="1" x14ac:dyDescent="0.35">
      <c r="A3" s="72" t="s">
        <v>4</v>
      </c>
      <c r="B3" s="73"/>
      <c r="C3" s="16"/>
      <c r="D3" s="16"/>
      <c r="E3" s="16"/>
      <c r="F3" s="24">
        <v>0.6</v>
      </c>
      <c r="G3" s="14">
        <f>(SUM(C3:E3))*F3</f>
        <v>0</v>
      </c>
      <c r="H3" s="14">
        <v>0.3</v>
      </c>
      <c r="I3" s="12"/>
      <c r="J3" s="11">
        <f>3*100*F3</f>
        <v>180</v>
      </c>
      <c r="K3" s="13">
        <f>(C3+D3+E3)/3</f>
        <v>0</v>
      </c>
      <c r="L3" s="22">
        <f>ROUND(VLOOKUP(ROUNDDOWN(K3,0),'100 Punkte-Schlüssel'!$A$2:$C$102,2,FALSE),0)</f>
        <v>6</v>
      </c>
      <c r="M3" s="66"/>
    </row>
    <row r="4" spans="1:13" ht="15.75" customHeight="1" x14ac:dyDescent="0.35">
      <c r="A4" s="72" t="s">
        <v>2</v>
      </c>
      <c r="B4" s="73"/>
      <c r="C4" s="16"/>
      <c r="D4" s="16"/>
      <c r="E4" s="16"/>
      <c r="F4" s="24">
        <v>0.15</v>
      </c>
      <c r="G4" s="14">
        <f t="shared" ref="G4:G5" si="0">(SUM(C4:E4))*F4</f>
        <v>0</v>
      </c>
      <c r="H4" s="14">
        <v>0.3</v>
      </c>
      <c r="I4" s="12"/>
      <c r="J4" s="11">
        <f t="shared" ref="J4:J5" si="1">3*100*F4</f>
        <v>45</v>
      </c>
      <c r="K4" s="13">
        <f t="shared" ref="K4:K5" si="2">(C4+D4+E4)/3</f>
        <v>0</v>
      </c>
      <c r="L4" s="22">
        <f>ROUND(VLOOKUP(ROUNDDOWN(K4,0),'100 Punkte-Schlüssel'!$A$2:$C$102,2,FALSE),0)</f>
        <v>6</v>
      </c>
      <c r="M4" s="66"/>
    </row>
    <row r="5" spans="1:13" ht="15.75" customHeight="1" x14ac:dyDescent="0.35">
      <c r="A5" s="61" t="s">
        <v>3</v>
      </c>
      <c r="B5" s="61"/>
      <c r="C5" s="16"/>
      <c r="D5" s="16"/>
      <c r="E5" s="16"/>
      <c r="F5" s="24">
        <v>0.25</v>
      </c>
      <c r="G5" s="14">
        <f t="shared" si="0"/>
        <v>0</v>
      </c>
      <c r="H5" s="14">
        <v>0.3</v>
      </c>
      <c r="I5" s="12"/>
      <c r="J5" s="11">
        <f t="shared" si="1"/>
        <v>75</v>
      </c>
      <c r="K5" s="13">
        <f t="shared" si="2"/>
        <v>0</v>
      </c>
      <c r="L5" s="22">
        <f>ROUND(VLOOKUP(ROUNDDOWN(K5,0),'100 Punkte-Schlüssel'!$A$2:$C$102,2,FALSE),0)</f>
        <v>6</v>
      </c>
      <c r="M5" s="66"/>
    </row>
    <row r="6" spans="1:13" ht="17.25" customHeight="1" x14ac:dyDescent="0.35">
      <c r="A6" s="67" t="s">
        <v>27</v>
      </c>
      <c r="B6" s="67"/>
      <c r="C6" s="30" t="str">
        <f>IF(SUM(F3:F5)&gt;1,"&gt;1,0","")</f>
        <v/>
      </c>
      <c r="D6" s="30"/>
      <c r="E6" s="30"/>
      <c r="F6" s="30"/>
      <c r="G6" s="19">
        <f>SUM(G2:G5)</f>
        <v>0</v>
      </c>
      <c r="H6" s="14">
        <v>0.3</v>
      </c>
      <c r="I6" s="21">
        <f>G6*H6</f>
        <v>0</v>
      </c>
      <c r="J6" s="15">
        <f>(SUM(J2:J5))*H6</f>
        <v>90</v>
      </c>
      <c r="K6" s="15">
        <f>(I6*100)/J6</f>
        <v>0</v>
      </c>
      <c r="L6" s="20">
        <f>ROUND(VLOOKUP(ROUNDDOWN(K6,0),'100 Punkte-Schlüssel'!$A$2:$C$102,2,FALSE),0)</f>
        <v>6</v>
      </c>
      <c r="M6" s="66"/>
    </row>
    <row r="7" spans="1:13" ht="33" customHeight="1" x14ac:dyDescent="0.35">
      <c r="A7" s="64" t="s">
        <v>1</v>
      </c>
      <c r="B7" s="65"/>
      <c r="C7" s="25" t="s">
        <v>33</v>
      </c>
      <c r="D7" s="25" t="s">
        <v>35</v>
      </c>
      <c r="E7" s="25" t="s">
        <v>34</v>
      </c>
      <c r="F7" s="25" t="s">
        <v>29</v>
      </c>
      <c r="G7" s="53" t="s">
        <v>36</v>
      </c>
      <c r="H7" s="27" t="s">
        <v>53</v>
      </c>
      <c r="I7" s="26" t="s">
        <v>36</v>
      </c>
      <c r="J7" s="53" t="s">
        <v>59</v>
      </c>
      <c r="K7" s="26" t="s">
        <v>30</v>
      </c>
      <c r="L7" s="26" t="s">
        <v>24</v>
      </c>
      <c r="M7" s="28" t="s">
        <v>24</v>
      </c>
    </row>
    <row r="8" spans="1:13" ht="15.75" customHeight="1" x14ac:dyDescent="0.35">
      <c r="A8" s="70" t="s">
        <v>45</v>
      </c>
      <c r="B8" s="71"/>
      <c r="C8" s="56" t="s">
        <v>43</v>
      </c>
      <c r="D8" s="56"/>
      <c r="E8" s="56"/>
      <c r="F8" s="56"/>
      <c r="G8" s="56"/>
      <c r="H8" s="56"/>
      <c r="I8" s="56"/>
      <c r="J8" s="56"/>
      <c r="K8" s="56"/>
      <c r="L8" s="56"/>
      <c r="M8" s="63" t="str">
        <f>IF(AND(K11&gt;=50,K11&lt;67),"ausreichend",IF(AND(K11&gt;=67,K11&lt;81),"befriedigend",IF(AND(K11&gt;=81,K11&lt;92),"gut",IF(AND(K11&gt;=92,K11&lt;=100),"sehr gut",IF(AND(K11&gt;=30,K11&lt;50),"mangelhaft",IF(AND(K11&gt;=0,K11&lt;30),"ungenügend","Fehler"))))))</f>
        <v>ungenügend</v>
      </c>
    </row>
    <row r="9" spans="1:13" ht="15.75" customHeight="1" x14ac:dyDescent="0.35">
      <c r="A9" s="61" t="s">
        <v>57</v>
      </c>
      <c r="B9" s="61"/>
      <c r="C9" s="16"/>
      <c r="D9" s="16"/>
      <c r="E9" s="16"/>
      <c r="F9" s="24">
        <v>0.8</v>
      </c>
      <c r="G9" s="14">
        <f>(SUM(C9:E9)*F9)</f>
        <v>0</v>
      </c>
      <c r="H9" s="12"/>
      <c r="I9" s="12"/>
      <c r="J9" s="31">
        <f>3*100*F9</f>
        <v>240</v>
      </c>
      <c r="K9" s="13">
        <f>(C9+D9+E9)/3</f>
        <v>0</v>
      </c>
      <c r="L9" s="22">
        <f>ROUND(VLOOKUP(ROUNDDOWN(K9,0),'100 Punkte-Schlüssel'!$A$2:$C$102,2,FALSE),0)</f>
        <v>6</v>
      </c>
      <c r="M9" s="63"/>
    </row>
    <row r="10" spans="1:13" ht="15.75" customHeight="1" x14ac:dyDescent="0.35">
      <c r="A10" s="61" t="s">
        <v>2</v>
      </c>
      <c r="B10" s="61"/>
      <c r="C10" s="16"/>
      <c r="D10" s="16"/>
      <c r="E10" s="16"/>
      <c r="F10" s="24">
        <v>0.2</v>
      </c>
      <c r="G10" s="14">
        <f t="shared" ref="G10" si="3">(SUM(C10:E10)*F10)</f>
        <v>0</v>
      </c>
      <c r="H10" s="12"/>
      <c r="I10" s="12"/>
      <c r="J10" s="31">
        <f t="shared" ref="J10" si="4">3*100*F10</f>
        <v>60</v>
      </c>
      <c r="K10" s="13">
        <f>(C10+D10+E10)/3</f>
        <v>0</v>
      </c>
      <c r="L10" s="22">
        <f>ROUND(VLOOKUP(ROUNDDOWN(K10,0),'100 Punkte-Schlüssel'!$A$2:$C$102,2,FALSE),0)</f>
        <v>6</v>
      </c>
      <c r="M10" s="63"/>
    </row>
    <row r="11" spans="1:13" ht="17.25" customHeight="1" x14ac:dyDescent="0.35">
      <c r="A11" s="67" t="s">
        <v>31</v>
      </c>
      <c r="B11" s="67"/>
      <c r="C11" s="62" t="str">
        <f>IF(SUM(F9:F10)&gt;1,"&gt;1,0","")</f>
        <v/>
      </c>
      <c r="D11" s="62"/>
      <c r="E11" s="62"/>
      <c r="F11" s="62"/>
      <c r="G11" s="19">
        <f>SUM(G8:G10)</f>
        <v>0</v>
      </c>
      <c r="H11" s="32">
        <v>0.35</v>
      </c>
      <c r="I11" s="33">
        <f>G11*H11</f>
        <v>0</v>
      </c>
      <c r="J11" s="15">
        <f>(SUM(J9:J10))*H11</f>
        <v>105</v>
      </c>
      <c r="K11" s="15">
        <f>(I11*100)/J11</f>
        <v>0</v>
      </c>
      <c r="L11" s="20">
        <f>ROUND(VLOOKUP(ROUNDDOWN(K11,0),'100 Punkte-Schlüssel'!$A$2:$C$102,2,FALSE),0)</f>
        <v>6</v>
      </c>
      <c r="M11" s="63"/>
    </row>
    <row r="12" spans="1:13" ht="15.75" customHeight="1" x14ac:dyDescent="0.35">
      <c r="A12" s="56" t="s">
        <v>46</v>
      </c>
      <c r="B12" s="55"/>
      <c r="C12" s="56" t="s">
        <v>47</v>
      </c>
      <c r="D12" s="56"/>
      <c r="E12" s="56"/>
      <c r="F12" s="56"/>
      <c r="G12" s="56"/>
      <c r="H12" s="56"/>
      <c r="I12" s="56"/>
      <c r="J12" s="56"/>
      <c r="K12" s="56"/>
      <c r="L12" s="56"/>
      <c r="M12" s="63" t="str">
        <f>IF(AND(K15&gt;=50,K15&lt;67),"ausreichend",IF(AND(K15&gt;=67,K15&lt;81),"befriedigend",IF(AND(K15&gt;=81,K15&lt;92),"gut",IF(AND(K15&gt;=92,K15&lt;=100),"sehr gut",IF(AND(K15&gt;=30,K15&lt;50),"mangelhaft",IF(AND(K15&gt;=0,K15&lt;30),"ungenügend","Fehler"))))))</f>
        <v>ungenügend</v>
      </c>
    </row>
    <row r="13" spans="1:13" ht="15.75" customHeight="1" x14ac:dyDescent="0.35">
      <c r="A13" s="61" t="s">
        <v>3</v>
      </c>
      <c r="B13" s="61"/>
      <c r="C13" s="16"/>
      <c r="D13" s="16"/>
      <c r="E13" s="16"/>
      <c r="F13" s="18">
        <v>1</v>
      </c>
      <c r="G13" s="14">
        <f>(SUM(C13:E13))*F13</f>
        <v>0</v>
      </c>
      <c r="H13" s="12"/>
      <c r="I13" s="12"/>
      <c r="J13" s="31">
        <f>3*100*F13</f>
        <v>300</v>
      </c>
      <c r="K13" s="13">
        <f>(C13+D13+E13)/3</f>
        <v>0</v>
      </c>
      <c r="L13" s="22">
        <f>ROUND(VLOOKUP(ROUNDDOWN(K13,0),'100 Punkte-Schlüssel'!$A$2:$C$102,2,FALSE),0)</f>
        <v>6</v>
      </c>
      <c r="M13" s="63"/>
    </row>
    <row r="14" spans="1:13" ht="15.75" customHeight="1" x14ac:dyDescent="0.35">
      <c r="A14" s="34" t="s">
        <v>56</v>
      </c>
      <c r="B14" s="17"/>
      <c r="C14" s="23"/>
      <c r="D14" s="23"/>
      <c r="E14" s="23"/>
      <c r="F14" s="18">
        <v>0.5</v>
      </c>
      <c r="G14" s="14">
        <f>IF(B14="x",(SUM(C14:E14))*F14,0)</f>
        <v>0</v>
      </c>
      <c r="H14" s="12"/>
      <c r="I14" s="12"/>
      <c r="J14" s="35">
        <f>IF(B14="x",3*100*F14,0)</f>
        <v>0</v>
      </c>
      <c r="K14" s="13">
        <f>(C14+D14+E14)/3</f>
        <v>0</v>
      </c>
      <c r="L14" s="36">
        <f>IF(B14="x",ROUND(VLOOKUP(ROUNDDOWN(K14,0),'100 Punkte-Schlüssel'!$A$2:$C$102,2,FALSE),0),0)</f>
        <v>0</v>
      </c>
      <c r="M14" s="63"/>
    </row>
    <row r="15" spans="1:13" ht="17.25" customHeight="1" x14ac:dyDescent="0.35">
      <c r="A15" s="67" t="s">
        <v>31</v>
      </c>
      <c r="B15" s="67"/>
      <c r="C15" s="59"/>
      <c r="D15" s="59"/>
      <c r="E15" s="59"/>
      <c r="F15" s="59"/>
      <c r="G15" s="19">
        <f>SUM(G13:G14)</f>
        <v>0</v>
      </c>
      <c r="H15" s="32">
        <v>0.15</v>
      </c>
      <c r="I15" s="37">
        <f>G15*H15</f>
        <v>0</v>
      </c>
      <c r="J15" s="15">
        <f>(SUM(J13:J14))*H15</f>
        <v>45</v>
      </c>
      <c r="K15" s="15">
        <f>(I15*100)/J15</f>
        <v>0</v>
      </c>
      <c r="L15" s="20">
        <f>ROUND(VLOOKUP(ROUNDDOWN(K15,0),'100 Punkte-Schlüssel'!$A$2:$C$102,2,FALSE),0)</f>
        <v>6</v>
      </c>
      <c r="M15" s="63"/>
    </row>
    <row r="16" spans="1:13" ht="15.75" customHeight="1" x14ac:dyDescent="0.35">
      <c r="A16" s="56" t="s">
        <v>48</v>
      </c>
      <c r="B16" s="55"/>
      <c r="C16" s="56" t="s">
        <v>49</v>
      </c>
      <c r="D16" s="56"/>
      <c r="E16" s="56"/>
      <c r="F16" s="56"/>
      <c r="G16" s="56"/>
      <c r="H16" s="56"/>
      <c r="I16" s="56"/>
      <c r="J16" s="56"/>
      <c r="K16" s="56"/>
      <c r="L16" s="56"/>
      <c r="M16" s="63" t="str">
        <f>IF(AND(K19&gt;=50,K19&lt;67),"ausreichend",IF(AND(K19&gt;=67,K19&lt;81),"befriedigend",IF(AND(K19&gt;=81,K19&lt;92),"gut",IF(AND(K19&gt;=92,K19&lt;=100),"sehr gut",IF(AND(K19&gt;=30,K19&lt;50),"mangelhaft",IF(AND(K19&gt;=0,K19&lt;30),"ungenügend","Fehler"))))))</f>
        <v>ungenügend</v>
      </c>
    </row>
    <row r="17" spans="1:13" ht="15.75" customHeight="1" x14ac:dyDescent="0.35">
      <c r="A17" s="61" t="s">
        <v>3</v>
      </c>
      <c r="B17" s="61"/>
      <c r="C17" s="16"/>
      <c r="D17" s="16"/>
      <c r="E17" s="16"/>
      <c r="F17" s="18">
        <v>1</v>
      </c>
      <c r="G17" s="14">
        <f>(SUM(C17:E17))*F17</f>
        <v>0</v>
      </c>
      <c r="H17" s="12"/>
      <c r="I17" s="12"/>
      <c r="J17" s="31">
        <f>3*100*F17</f>
        <v>300</v>
      </c>
      <c r="K17" s="13">
        <f>(C17+D17+E17)/3</f>
        <v>0</v>
      </c>
      <c r="L17" s="22">
        <f>ROUND(VLOOKUP(ROUNDDOWN(K17,0),'100 Punkte-Schlüssel'!$A$2:$C$102,2,FALSE),0)</f>
        <v>6</v>
      </c>
      <c r="M17" s="63"/>
    </row>
    <row r="18" spans="1:13" ht="15.75" customHeight="1" x14ac:dyDescent="0.35">
      <c r="A18" s="34" t="s">
        <v>56</v>
      </c>
      <c r="B18" s="17"/>
      <c r="C18" s="23"/>
      <c r="D18" s="23"/>
      <c r="E18" s="23"/>
      <c r="F18" s="18">
        <v>0.5</v>
      </c>
      <c r="G18" s="14">
        <f>IF(B18="x",(SUM(C18:E18))*F18,0)</f>
        <v>0</v>
      </c>
      <c r="H18" s="12"/>
      <c r="I18" s="12"/>
      <c r="J18" s="38">
        <f>IF(B18="x",3*100*F18,0)</f>
        <v>0</v>
      </c>
      <c r="K18" s="13">
        <f>(C18+D18+E18)/3</f>
        <v>0</v>
      </c>
      <c r="L18" s="36">
        <f>IF(B18="x",ROUND(VLOOKUP(ROUNDDOWN(K18,0),'100 Punkte-Schlüssel'!$A$2:$C$102,2,FALSE),0),0)</f>
        <v>0</v>
      </c>
      <c r="M18" s="63"/>
    </row>
    <row r="19" spans="1:13" ht="17.25" customHeight="1" x14ac:dyDescent="0.35">
      <c r="A19" s="67" t="s">
        <v>31</v>
      </c>
      <c r="B19" s="67"/>
      <c r="C19" s="59"/>
      <c r="D19" s="59"/>
      <c r="E19" s="59"/>
      <c r="F19" s="59"/>
      <c r="G19" s="19">
        <f>SUM(G17:G18)</f>
        <v>0</v>
      </c>
      <c r="H19" s="32">
        <v>0.1</v>
      </c>
      <c r="I19" s="37">
        <f>G19*H19</f>
        <v>0</v>
      </c>
      <c r="J19" s="15">
        <f>(SUM(J17:J18))*H19</f>
        <v>30</v>
      </c>
      <c r="K19" s="15">
        <f>(I19*100)/J19</f>
        <v>0</v>
      </c>
      <c r="L19" s="20">
        <f>ROUND(VLOOKUP(ROUNDDOWN(K19,0),'100 Punkte-Schlüssel'!$A$2:$C$102,2,FALSE),0)</f>
        <v>6</v>
      </c>
      <c r="M19" s="63"/>
    </row>
    <row r="20" spans="1:13" ht="15.75" customHeight="1" x14ac:dyDescent="0.35">
      <c r="A20" s="56" t="s">
        <v>50</v>
      </c>
      <c r="B20" s="55"/>
      <c r="C20" s="56" t="s">
        <v>51</v>
      </c>
      <c r="D20" s="56"/>
      <c r="E20" s="56"/>
      <c r="F20" s="56"/>
      <c r="G20" s="56"/>
      <c r="H20" s="56"/>
      <c r="I20" s="56"/>
      <c r="J20" s="56"/>
      <c r="K20" s="56"/>
      <c r="L20" s="56"/>
      <c r="M20" s="63" t="str">
        <f>IF(AND(K23&gt;=50,K23&lt;67),"ausreichend",IF(AND(K23&gt;=67,K23&lt;81),"befriedigend",IF(AND(K23&gt;=81,K23&lt;92),"gut",IF(AND(K23&gt;=92,K23&lt;=100),"sehr gut",IF(AND(K23&gt;=30,K23&lt;50),"mangelhaft",IF(AND(K23&gt;=0,K23&lt;30),"ungenügend","Fehler"))))))</f>
        <v>ungenügend</v>
      </c>
    </row>
    <row r="21" spans="1:13" ht="15.75" customHeight="1" x14ac:dyDescent="0.35">
      <c r="A21" s="61" t="s">
        <v>3</v>
      </c>
      <c r="B21" s="61"/>
      <c r="C21" s="16"/>
      <c r="D21" s="16"/>
      <c r="E21" s="16"/>
      <c r="F21" s="18">
        <v>1</v>
      </c>
      <c r="G21" s="14">
        <f>(SUM(C21:E21))*F21</f>
        <v>0</v>
      </c>
      <c r="H21" s="12"/>
      <c r="I21" s="12"/>
      <c r="J21" s="31">
        <f>3*100*F21</f>
        <v>300</v>
      </c>
      <c r="K21" s="13">
        <f>(C21+D21+E21)/3</f>
        <v>0</v>
      </c>
      <c r="L21" s="22">
        <f>ROUND(VLOOKUP(ROUNDDOWN(K21,0),'100 Punkte-Schlüssel'!$A$2:$C$102,2,FALSE),0)</f>
        <v>6</v>
      </c>
      <c r="M21" s="63"/>
    </row>
    <row r="22" spans="1:13" ht="15.75" customHeight="1" x14ac:dyDescent="0.35">
      <c r="A22" s="34" t="s">
        <v>56</v>
      </c>
      <c r="B22" s="17"/>
      <c r="C22" s="23"/>
      <c r="D22" s="23"/>
      <c r="E22" s="23"/>
      <c r="F22" s="18">
        <v>0.5</v>
      </c>
      <c r="G22" s="14">
        <f>IF(B22="x",(SUM(C22:E22))*F22,0)</f>
        <v>0</v>
      </c>
      <c r="H22" s="12"/>
      <c r="I22" s="12"/>
      <c r="J22" s="38">
        <f>IF(B22="x",3*100*F22,0)</f>
        <v>0</v>
      </c>
      <c r="K22" s="13">
        <f>(C22+D22+E22)/3</f>
        <v>0</v>
      </c>
      <c r="L22" s="36">
        <f>IF(B22="x",ROUND(VLOOKUP(ROUNDDOWN(K22,0),'100 Punkte-Schlüssel'!$A$2:$C$102,2,FALSE),0),0)</f>
        <v>0</v>
      </c>
      <c r="M22" s="63"/>
    </row>
    <row r="23" spans="1:13" ht="15.75" customHeight="1" x14ac:dyDescent="0.35">
      <c r="A23" s="57" t="s">
        <v>31</v>
      </c>
      <c r="B23" s="57"/>
      <c r="C23" s="59"/>
      <c r="D23" s="59"/>
      <c r="E23" s="59"/>
      <c r="F23" s="59"/>
      <c r="G23" s="19">
        <f>SUM(G21:G22)</f>
        <v>0</v>
      </c>
      <c r="H23" s="32">
        <v>0.1</v>
      </c>
      <c r="I23" s="37">
        <f>G23*H23</f>
        <v>0</v>
      </c>
      <c r="J23" s="15">
        <f>(SUM(J21:J22))*H23</f>
        <v>30</v>
      </c>
      <c r="K23" s="15">
        <f>(I23*100)/J23</f>
        <v>0</v>
      </c>
      <c r="L23" s="20">
        <f>ROUND(VLOOKUP(ROUNDDOWN(K23,0),'100 Punkte-Schlüssel'!$A$2:$C$102,2,FALSE),0)</f>
        <v>6</v>
      </c>
      <c r="M23" s="63"/>
    </row>
    <row r="24" spans="1:13" ht="15.75" customHeight="1" x14ac:dyDescent="0.35">
      <c r="A24" s="58" t="s">
        <v>28</v>
      </c>
      <c r="B24" s="58"/>
      <c r="C24" s="60" t="str">
        <f>IF(COUNTA(B14,B18,B22)&gt;1,"Nicht mehr als eine Ergänzungsprüfung erlaubt","")</f>
        <v/>
      </c>
      <c r="D24" s="60"/>
      <c r="E24" s="60"/>
      <c r="F24" s="60"/>
      <c r="G24" s="60"/>
      <c r="H24" s="60"/>
      <c r="I24" s="39">
        <f>SUM(I11+I15+I19+I23)</f>
        <v>0</v>
      </c>
      <c r="J24" s="15">
        <f>SUM(J11+J15+J19+J23)</f>
        <v>210</v>
      </c>
      <c r="K24" s="15">
        <f>(I24*100)/J24</f>
        <v>0</v>
      </c>
      <c r="L24" s="20">
        <f>ROUND(VLOOKUP(ROUNDDOWN(K24,0),'100 Punkte-Schlüssel'!$A$2:$C$102,2,FALSE),0)</f>
        <v>6</v>
      </c>
      <c r="M24" s="40" t="str">
        <f>IF(AND(K24&gt;=50,K24&lt;67),"ausreichend",IF(AND(K24&gt;=67,K24&lt;81),"befriedigend",IF(AND(K24&gt;=81,K24&lt;92),"gut",IF(AND(K24&gt;=92,K24&lt;=100),"sehr gut",IF(AND(K24&gt;=30,K24&lt;50),"mangelhaft",IF(AND(K24&gt;=0,K24&lt;30),"ungenügend","Fehler"))))))</f>
        <v>ungenügend</v>
      </c>
    </row>
    <row r="25" spans="1:13" ht="33" customHeight="1" x14ac:dyDescent="0.35">
      <c r="A25" s="54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41" t="s">
        <v>41</v>
      </c>
    </row>
    <row r="26" spans="1:13" ht="15.75" customHeight="1" x14ac:dyDescent="0.35">
      <c r="A26" s="77" t="s">
        <v>37</v>
      </c>
      <c r="B26" s="77"/>
      <c r="C26" s="77"/>
      <c r="D26" s="77"/>
      <c r="E26" s="74" t="s">
        <v>40</v>
      </c>
      <c r="F26" s="75"/>
      <c r="G26" s="75"/>
      <c r="H26" s="76"/>
      <c r="I26" s="42">
        <f>I6+I24</f>
        <v>0</v>
      </c>
      <c r="J26" s="14">
        <f>J6+J24</f>
        <v>300</v>
      </c>
      <c r="K26" s="43">
        <f>I26*100/J26</f>
        <v>0</v>
      </c>
      <c r="L26" s="43">
        <f>VLOOKUP(ROUNDDOWN(K26,0),'100 Punkte-Schlüssel'!$A$2:$C$102,2,FALSE)</f>
        <v>6</v>
      </c>
      <c r="M26" s="44" t="str">
        <f>IF(L26&lt;4.5,"Ja","Nein")</f>
        <v>Nein</v>
      </c>
    </row>
    <row r="27" spans="1:13" ht="15.75" customHeight="1" x14ac:dyDescent="0.35">
      <c r="A27" s="77" t="s">
        <v>38</v>
      </c>
      <c r="B27" s="77"/>
      <c r="C27" s="77"/>
      <c r="D27" s="77"/>
      <c r="E27" s="74" t="s">
        <v>40</v>
      </c>
      <c r="F27" s="75"/>
      <c r="G27" s="75"/>
      <c r="H27" s="76"/>
      <c r="I27" s="39">
        <f>I24</f>
        <v>0</v>
      </c>
      <c r="J27" s="14">
        <f>J24</f>
        <v>210</v>
      </c>
      <c r="K27" s="43">
        <f>I27*100/J27</f>
        <v>0</v>
      </c>
      <c r="L27" s="43">
        <f>ROUND(VLOOKUP(ROUNDDOWN(K27,0),'100 Punkte-Schlüssel'!$A$2:$C$102,2,FALSE),0)</f>
        <v>6</v>
      </c>
      <c r="M27" s="44" t="str">
        <f>IF(L27&lt;4.5,"Ja","Nein")</f>
        <v>Nein</v>
      </c>
    </row>
    <row r="28" spans="1:13" ht="15.75" customHeight="1" x14ac:dyDescent="0.35">
      <c r="A28" s="77" t="s">
        <v>39</v>
      </c>
      <c r="B28" s="77"/>
      <c r="C28" s="77"/>
      <c r="D28" s="77"/>
      <c r="E28" s="79" t="s">
        <v>40</v>
      </c>
      <c r="F28" s="80"/>
      <c r="G28" s="80"/>
      <c r="H28" s="81"/>
      <c r="I28" s="45">
        <f>I11</f>
        <v>0</v>
      </c>
      <c r="J28" s="14">
        <f>J11</f>
        <v>105</v>
      </c>
      <c r="K28" s="43">
        <f>I28*100/J28</f>
        <v>0</v>
      </c>
      <c r="L28" s="43">
        <f>ROUND(VLOOKUP(ROUNDDOWN(K28,0),'100 Punkte-Schlüssel'!$A$2:$C$102,2,FALSE),0)</f>
        <v>6</v>
      </c>
      <c r="M28" s="44" t="str">
        <f>IF(L28&lt;4.5,"Ja","Nein")</f>
        <v>Nein</v>
      </c>
    </row>
    <row r="29" spans="1:13" ht="15.75" customHeight="1" x14ac:dyDescent="0.35">
      <c r="A29" s="78" t="s">
        <v>55</v>
      </c>
      <c r="B29" s="78"/>
      <c r="C29" s="78"/>
      <c r="D29" s="78"/>
      <c r="E29" s="74" t="s">
        <v>40</v>
      </c>
      <c r="F29" s="75"/>
      <c r="G29" s="75"/>
      <c r="H29" s="76"/>
      <c r="I29" s="46"/>
      <c r="J29" s="46"/>
      <c r="K29" s="47">
        <f>SMALL((L15,L19,L23),1)</f>
        <v>6</v>
      </c>
      <c r="L29" s="47">
        <f>SMALL((L15,L19,L23),2)</f>
        <v>6</v>
      </c>
      <c r="M29" s="44" t="str">
        <f>IF(AND(K29&lt;4.5,L29&lt;4.5),"Ja","Nein")</f>
        <v>Nein</v>
      </c>
    </row>
    <row r="30" spans="1:13" ht="15.75" customHeight="1" x14ac:dyDescent="0.35">
      <c r="A30" s="77" t="s">
        <v>52</v>
      </c>
      <c r="B30" s="77"/>
      <c r="C30" s="77"/>
      <c r="D30" s="77"/>
      <c r="E30" s="74" t="s">
        <v>11</v>
      </c>
      <c r="F30" s="75"/>
      <c r="G30" s="75"/>
      <c r="H30" s="76"/>
      <c r="I30" s="46"/>
      <c r="J30" s="46"/>
      <c r="K30" s="46"/>
      <c r="L30" s="47">
        <f>LARGE((L11,L15,L19,L23),1)</f>
        <v>6</v>
      </c>
      <c r="M30" s="44" t="str">
        <f>IF(L30&gt;5.5,"Nein","Ja")</f>
        <v>Nein</v>
      </c>
    </row>
    <row r="31" spans="1:13" x14ac:dyDescent="0.35">
      <c r="F31" s="50"/>
    </row>
  </sheetData>
  <sheetProtection algorithmName="SHA-512" hashValue="sTihWUVlYFSjIsNxCN4ezMG9ltlSnup5y0kwUHB7yU/tkl/7DzzpZx43fLXJdZqtyPB9Pg/H2hfH8D89+go8cQ==" saltValue="xcUBbhQrHbhnEYpMdQUTSw==" spinCount="100000" sheet="1" objects="1" scenarios="1"/>
  <mergeCells count="47">
    <mergeCell ref="E26:H26"/>
    <mergeCell ref="A28:D28"/>
    <mergeCell ref="A27:D27"/>
    <mergeCell ref="A26:D26"/>
    <mergeCell ref="A30:D30"/>
    <mergeCell ref="A29:D29"/>
    <mergeCell ref="E27:H27"/>
    <mergeCell ref="E29:H29"/>
    <mergeCell ref="E28:H28"/>
    <mergeCell ref="E30:H30"/>
    <mergeCell ref="A2:B2"/>
    <mergeCell ref="A8:B8"/>
    <mergeCell ref="A1:B1"/>
    <mergeCell ref="A4:B4"/>
    <mergeCell ref="A3:B3"/>
    <mergeCell ref="M20:M23"/>
    <mergeCell ref="A7:B7"/>
    <mergeCell ref="M2:M6"/>
    <mergeCell ref="M8:M11"/>
    <mergeCell ref="M12:M15"/>
    <mergeCell ref="M16:M19"/>
    <mergeCell ref="A19:B19"/>
    <mergeCell ref="A6:B6"/>
    <mergeCell ref="A9:B9"/>
    <mergeCell ref="A10:B10"/>
    <mergeCell ref="C15:F15"/>
    <mergeCell ref="C16:L16"/>
    <mergeCell ref="A11:B11"/>
    <mergeCell ref="A12:B12"/>
    <mergeCell ref="A13:B13"/>
    <mergeCell ref="A15:B15"/>
    <mergeCell ref="A25:L25"/>
    <mergeCell ref="C2:L2"/>
    <mergeCell ref="C8:L8"/>
    <mergeCell ref="A23:B23"/>
    <mergeCell ref="A24:B24"/>
    <mergeCell ref="C23:F23"/>
    <mergeCell ref="C24:H24"/>
    <mergeCell ref="C19:F19"/>
    <mergeCell ref="C20:L20"/>
    <mergeCell ref="A21:B21"/>
    <mergeCell ref="A17:B17"/>
    <mergeCell ref="A20:B20"/>
    <mergeCell ref="A16:B16"/>
    <mergeCell ref="A5:B5"/>
    <mergeCell ref="C12:L12"/>
    <mergeCell ref="C11:F11"/>
  </mergeCells>
  <conditionalFormatting sqref="M26">
    <cfRule type="containsText" dxfId="9" priority="9" operator="containsText" text="Nein">
      <formula>NOT(ISERROR(SEARCH("Nein",M26)))</formula>
    </cfRule>
    <cfRule type="containsText" dxfId="8" priority="10" operator="containsText" text="Ja">
      <formula>NOT(ISERROR(SEARCH("Ja",M26)))</formula>
    </cfRule>
  </conditionalFormatting>
  <conditionalFormatting sqref="M27">
    <cfRule type="containsText" dxfId="7" priority="7" operator="containsText" text="Nein">
      <formula>NOT(ISERROR(SEARCH("Nein",M27)))</formula>
    </cfRule>
    <cfRule type="containsText" dxfId="6" priority="8" operator="containsText" text="Ja">
      <formula>NOT(ISERROR(SEARCH("Ja",M27)))</formula>
    </cfRule>
  </conditionalFormatting>
  <conditionalFormatting sqref="M28">
    <cfRule type="containsText" dxfId="5" priority="5" operator="containsText" text="Nein">
      <formula>NOT(ISERROR(SEARCH("Nein",M28)))</formula>
    </cfRule>
    <cfRule type="containsText" dxfId="4" priority="6" operator="containsText" text="Ja">
      <formula>NOT(ISERROR(SEARCH("Ja",M28)))</formula>
    </cfRule>
  </conditionalFormatting>
  <conditionalFormatting sqref="M29">
    <cfRule type="containsText" dxfId="3" priority="3" operator="containsText" text="Nein">
      <formula>NOT(ISERROR(SEARCH("Nein",M29)))</formula>
    </cfRule>
    <cfRule type="containsText" dxfId="2" priority="4" operator="containsText" text="Ja">
      <formula>NOT(ISERROR(SEARCH("Ja",M29)))</formula>
    </cfRule>
  </conditionalFormatting>
  <conditionalFormatting sqref="M30">
    <cfRule type="containsText" dxfId="1" priority="1" operator="containsText" text="Nein">
      <formula>NOT(ISERROR(SEARCH("Nein",M30)))</formula>
    </cfRule>
    <cfRule type="containsText" dxfId="0" priority="2" operator="containsText" text="Ja">
      <formula>NOT(ISERROR(SEARCH("Ja",M30)))</formula>
    </cfRule>
  </conditionalFormatting>
  <pageMargins left="0.39370078740157483" right="0.23511904761904762" top="0.73778735632183912" bottom="0.78740157480314965" header="0.31496062992125984" footer="0.31496062992125984"/>
  <pageSetup paperSize="9" scale="79" orientation="portrait" r:id="rId1"/>
  <headerFooter>
    <oddHeader>&amp;L&amp;"Arial,Fett"Niederschrift über Teil 1 und Teil 2 der Gesellenprüfung gemäß Gesellenprüfungsordnung und Ausbildungsordnung für den Ausbildungsberuf zum/zur Anlagenmechaniker/in für Sanitär-, Heizungs- und Klimatechnik.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16" workbookViewId="0">
      <selection activeCell="C41" sqref="C41"/>
    </sheetView>
  </sheetViews>
  <sheetFormatPr baseColWidth="10" defaultColWidth="10.83203125" defaultRowHeight="15.5" x14ac:dyDescent="0.35"/>
  <cols>
    <col min="1" max="3" width="13.58203125" style="7" customWidth="1"/>
    <col min="4" max="16384" width="10.83203125" style="7"/>
  </cols>
  <sheetData>
    <row r="1" spans="1:3" ht="27.75" customHeight="1" x14ac:dyDescent="0.35">
      <c r="A1" s="8" t="s">
        <v>5</v>
      </c>
      <c r="B1" s="8" t="s">
        <v>25</v>
      </c>
      <c r="C1" s="8" t="s">
        <v>26</v>
      </c>
    </row>
    <row r="2" spans="1:3" x14ac:dyDescent="0.35">
      <c r="A2" s="9">
        <v>100</v>
      </c>
      <c r="B2" s="10">
        <v>1</v>
      </c>
      <c r="C2" s="2" t="s">
        <v>6</v>
      </c>
    </row>
    <row r="3" spans="1:3" x14ac:dyDescent="0.35">
      <c r="A3" s="9">
        <v>99</v>
      </c>
      <c r="B3" s="10">
        <v>1.1000000000000001</v>
      </c>
      <c r="C3" s="2" t="s">
        <v>6</v>
      </c>
    </row>
    <row r="4" spans="1:3" x14ac:dyDescent="0.35">
      <c r="A4" s="9">
        <v>98</v>
      </c>
      <c r="B4" s="10">
        <v>1.1000000000000001</v>
      </c>
      <c r="C4" s="2" t="s">
        <v>6</v>
      </c>
    </row>
    <row r="5" spans="1:3" x14ac:dyDescent="0.35">
      <c r="A5" s="9">
        <v>97</v>
      </c>
      <c r="B5" s="10">
        <v>1.2</v>
      </c>
      <c r="C5" s="2" t="s">
        <v>6</v>
      </c>
    </row>
    <row r="6" spans="1:3" x14ac:dyDescent="0.35">
      <c r="A6" s="9">
        <v>96</v>
      </c>
      <c r="B6" s="10">
        <v>1.2</v>
      </c>
      <c r="C6" s="2" t="s">
        <v>6</v>
      </c>
    </row>
    <row r="7" spans="1:3" x14ac:dyDescent="0.35">
      <c r="A7" s="9">
        <v>95</v>
      </c>
      <c r="B7" s="10">
        <v>1.3</v>
      </c>
      <c r="C7" s="2" t="s">
        <v>6</v>
      </c>
    </row>
    <row r="8" spans="1:3" x14ac:dyDescent="0.35">
      <c r="A8" s="9">
        <v>94</v>
      </c>
      <c r="B8" s="10">
        <v>1.3</v>
      </c>
      <c r="C8" s="2" t="s">
        <v>6</v>
      </c>
    </row>
    <row r="9" spans="1:3" x14ac:dyDescent="0.35">
      <c r="A9" s="9">
        <v>93</v>
      </c>
      <c r="B9" s="10">
        <v>1.4</v>
      </c>
      <c r="C9" s="2" t="s">
        <v>6</v>
      </c>
    </row>
    <row r="10" spans="1:3" x14ac:dyDescent="0.35">
      <c r="A10" s="9">
        <v>92</v>
      </c>
      <c r="B10" s="10">
        <v>1.4</v>
      </c>
      <c r="C10" s="2" t="s">
        <v>6</v>
      </c>
    </row>
    <row r="11" spans="1:3" x14ac:dyDescent="0.35">
      <c r="A11" s="9">
        <v>91</v>
      </c>
      <c r="B11" s="10">
        <v>1.5</v>
      </c>
      <c r="C11" s="2" t="s">
        <v>7</v>
      </c>
    </row>
    <row r="12" spans="1:3" x14ac:dyDescent="0.35">
      <c r="A12" s="9">
        <v>90</v>
      </c>
      <c r="B12" s="10">
        <v>1.6</v>
      </c>
      <c r="C12" s="2" t="s">
        <v>7</v>
      </c>
    </row>
    <row r="13" spans="1:3" x14ac:dyDescent="0.35">
      <c r="A13" s="9">
        <v>89</v>
      </c>
      <c r="B13" s="10">
        <v>1.7</v>
      </c>
      <c r="C13" s="2" t="s">
        <v>7</v>
      </c>
    </row>
    <row r="14" spans="1:3" x14ac:dyDescent="0.35">
      <c r="A14" s="9">
        <v>88</v>
      </c>
      <c r="B14" s="10">
        <v>1.8</v>
      </c>
      <c r="C14" s="2" t="s">
        <v>7</v>
      </c>
    </row>
    <row r="15" spans="1:3" x14ac:dyDescent="0.35">
      <c r="A15" s="9">
        <v>87</v>
      </c>
      <c r="B15" s="10">
        <v>1.9</v>
      </c>
      <c r="C15" s="2" t="s">
        <v>7</v>
      </c>
    </row>
    <row r="16" spans="1:3" x14ac:dyDescent="0.35">
      <c r="A16" s="9">
        <v>86</v>
      </c>
      <c r="B16" s="10">
        <v>2</v>
      </c>
      <c r="C16" s="2" t="s">
        <v>7</v>
      </c>
    </row>
    <row r="17" spans="1:3" x14ac:dyDescent="0.35">
      <c r="A17" s="9">
        <v>85</v>
      </c>
      <c r="B17" s="10">
        <v>2</v>
      </c>
      <c r="C17" s="2" t="s">
        <v>7</v>
      </c>
    </row>
    <row r="18" spans="1:3" x14ac:dyDescent="0.35">
      <c r="A18" s="9">
        <v>84</v>
      </c>
      <c r="B18" s="10">
        <v>2.1</v>
      </c>
      <c r="C18" s="2" t="s">
        <v>7</v>
      </c>
    </row>
    <row r="19" spans="1:3" x14ac:dyDescent="0.35">
      <c r="A19" s="9">
        <v>83</v>
      </c>
      <c r="B19" s="10">
        <v>2.2000000000000002</v>
      </c>
      <c r="C19" s="2" t="s">
        <v>7</v>
      </c>
    </row>
    <row r="20" spans="1:3" x14ac:dyDescent="0.35">
      <c r="A20" s="9">
        <v>82</v>
      </c>
      <c r="B20" s="10">
        <v>2.2999999999999998</v>
      </c>
      <c r="C20" s="2" t="s">
        <v>7</v>
      </c>
    </row>
    <row r="21" spans="1:3" x14ac:dyDescent="0.35">
      <c r="A21" s="9">
        <v>81</v>
      </c>
      <c r="B21" s="10">
        <v>2.4</v>
      </c>
      <c r="C21" s="2" t="s">
        <v>7</v>
      </c>
    </row>
    <row r="22" spans="1:3" x14ac:dyDescent="0.35">
      <c r="A22" s="9">
        <v>80</v>
      </c>
      <c r="B22" s="10">
        <v>2.5</v>
      </c>
      <c r="C22" s="2" t="s">
        <v>8</v>
      </c>
    </row>
    <row r="23" spans="1:3" x14ac:dyDescent="0.35">
      <c r="A23" s="9">
        <v>79</v>
      </c>
      <c r="B23" s="10">
        <v>2.6</v>
      </c>
      <c r="C23" s="2" t="s">
        <v>8</v>
      </c>
    </row>
    <row r="24" spans="1:3" x14ac:dyDescent="0.35">
      <c r="A24" s="9">
        <v>78</v>
      </c>
      <c r="B24" s="10">
        <v>2.7</v>
      </c>
      <c r="C24" s="2" t="s">
        <v>8</v>
      </c>
    </row>
    <row r="25" spans="1:3" x14ac:dyDescent="0.35">
      <c r="A25" s="9">
        <v>77</v>
      </c>
      <c r="B25" s="10">
        <v>2.7</v>
      </c>
      <c r="C25" s="2" t="s">
        <v>8</v>
      </c>
    </row>
    <row r="26" spans="1:3" x14ac:dyDescent="0.35">
      <c r="A26" s="9">
        <v>76</v>
      </c>
      <c r="B26" s="10">
        <v>2.8</v>
      </c>
      <c r="C26" s="2" t="s">
        <v>8</v>
      </c>
    </row>
    <row r="27" spans="1:3" x14ac:dyDescent="0.35">
      <c r="A27" s="9">
        <v>75</v>
      </c>
      <c r="B27" s="10">
        <v>2.9</v>
      </c>
      <c r="C27" s="2" t="s">
        <v>8</v>
      </c>
    </row>
    <row r="28" spans="1:3" x14ac:dyDescent="0.35">
      <c r="A28" s="9">
        <v>74</v>
      </c>
      <c r="B28" s="10">
        <v>2.9</v>
      </c>
      <c r="C28" s="2" t="s">
        <v>8</v>
      </c>
    </row>
    <row r="29" spans="1:3" x14ac:dyDescent="0.35">
      <c r="A29" s="9">
        <v>73</v>
      </c>
      <c r="B29" s="10">
        <v>3</v>
      </c>
      <c r="C29" s="2" t="s">
        <v>8</v>
      </c>
    </row>
    <row r="30" spans="1:3" x14ac:dyDescent="0.35">
      <c r="A30" s="9">
        <v>72</v>
      </c>
      <c r="B30" s="10">
        <v>3.1</v>
      </c>
      <c r="C30" s="2" t="s">
        <v>8</v>
      </c>
    </row>
    <row r="31" spans="1:3" x14ac:dyDescent="0.35">
      <c r="A31" s="9">
        <v>71</v>
      </c>
      <c r="B31" s="10">
        <v>3.1</v>
      </c>
      <c r="C31" s="2" t="s">
        <v>8</v>
      </c>
    </row>
    <row r="32" spans="1:3" x14ac:dyDescent="0.35">
      <c r="A32" s="9">
        <v>70</v>
      </c>
      <c r="B32" s="10">
        <v>3.2</v>
      </c>
      <c r="C32" s="2" t="s">
        <v>8</v>
      </c>
    </row>
    <row r="33" spans="1:3" x14ac:dyDescent="0.35">
      <c r="A33" s="9">
        <v>69</v>
      </c>
      <c r="B33" s="10">
        <v>3.3</v>
      </c>
      <c r="C33" s="2" t="s">
        <v>8</v>
      </c>
    </row>
    <row r="34" spans="1:3" x14ac:dyDescent="0.35">
      <c r="A34" s="9">
        <v>68</v>
      </c>
      <c r="B34" s="10">
        <v>3.3</v>
      </c>
      <c r="C34" s="2" t="s">
        <v>8</v>
      </c>
    </row>
    <row r="35" spans="1:3" x14ac:dyDescent="0.35">
      <c r="A35" s="9">
        <v>67</v>
      </c>
      <c r="B35" s="10">
        <v>3.4</v>
      </c>
      <c r="C35" s="2" t="s">
        <v>8</v>
      </c>
    </row>
    <row r="36" spans="1:3" x14ac:dyDescent="0.35">
      <c r="A36" s="9">
        <v>66</v>
      </c>
      <c r="B36" s="10">
        <v>3.5</v>
      </c>
      <c r="C36" s="2" t="s">
        <v>9</v>
      </c>
    </row>
    <row r="37" spans="1:3" x14ac:dyDescent="0.35">
      <c r="A37" s="9">
        <v>65</v>
      </c>
      <c r="B37" s="10">
        <v>3.6</v>
      </c>
      <c r="C37" s="2" t="s">
        <v>9</v>
      </c>
    </row>
    <row r="38" spans="1:3" x14ac:dyDescent="0.35">
      <c r="A38" s="9">
        <v>64</v>
      </c>
      <c r="B38" s="10">
        <v>3.6</v>
      </c>
      <c r="C38" s="2" t="s">
        <v>9</v>
      </c>
    </row>
    <row r="39" spans="1:3" x14ac:dyDescent="0.35">
      <c r="A39" s="9">
        <v>63</v>
      </c>
      <c r="B39" s="10">
        <v>3.7</v>
      </c>
      <c r="C39" s="2" t="s">
        <v>9</v>
      </c>
    </row>
    <row r="40" spans="1:3" x14ac:dyDescent="0.35">
      <c r="A40" s="9">
        <v>62</v>
      </c>
      <c r="B40" s="10">
        <v>3.7</v>
      </c>
      <c r="C40" s="2" t="s">
        <v>9</v>
      </c>
    </row>
    <row r="41" spans="1:3" x14ac:dyDescent="0.35">
      <c r="A41" s="9">
        <v>61</v>
      </c>
      <c r="B41" s="10">
        <v>3.8</v>
      </c>
      <c r="C41" s="2" t="s">
        <v>9</v>
      </c>
    </row>
    <row r="42" spans="1:3" x14ac:dyDescent="0.35">
      <c r="A42" s="9">
        <v>60</v>
      </c>
      <c r="B42" s="10">
        <v>3.9</v>
      </c>
      <c r="C42" s="2" t="s">
        <v>9</v>
      </c>
    </row>
    <row r="43" spans="1:3" x14ac:dyDescent="0.35">
      <c r="A43" s="9">
        <v>59</v>
      </c>
      <c r="B43" s="10">
        <v>3.9</v>
      </c>
      <c r="C43" s="2" t="s">
        <v>9</v>
      </c>
    </row>
    <row r="44" spans="1:3" x14ac:dyDescent="0.35">
      <c r="A44" s="9">
        <v>58</v>
      </c>
      <c r="B44" s="10">
        <v>4</v>
      </c>
      <c r="C44" s="2" t="s">
        <v>9</v>
      </c>
    </row>
    <row r="45" spans="1:3" x14ac:dyDescent="0.35">
      <c r="A45" s="9">
        <v>57</v>
      </c>
      <c r="B45" s="10">
        <v>4</v>
      </c>
      <c r="C45" s="2" t="s">
        <v>9</v>
      </c>
    </row>
    <row r="46" spans="1:3" x14ac:dyDescent="0.35">
      <c r="A46" s="9">
        <v>56</v>
      </c>
      <c r="B46" s="10">
        <v>4.0999999999999996</v>
      </c>
      <c r="C46" s="2" t="s">
        <v>9</v>
      </c>
    </row>
    <row r="47" spans="1:3" x14ac:dyDescent="0.35">
      <c r="A47" s="9">
        <v>55</v>
      </c>
      <c r="B47" s="10">
        <v>4.0999999999999996</v>
      </c>
      <c r="C47" s="2" t="s">
        <v>9</v>
      </c>
    </row>
    <row r="48" spans="1:3" x14ac:dyDescent="0.35">
      <c r="A48" s="9">
        <v>54</v>
      </c>
      <c r="B48" s="10">
        <v>4.2</v>
      </c>
      <c r="C48" s="2" t="s">
        <v>9</v>
      </c>
    </row>
    <row r="49" spans="1:3" x14ac:dyDescent="0.35">
      <c r="A49" s="9">
        <v>53</v>
      </c>
      <c r="B49" s="10">
        <v>4.3</v>
      </c>
      <c r="C49" s="2" t="s">
        <v>9</v>
      </c>
    </row>
    <row r="50" spans="1:3" x14ac:dyDescent="0.35">
      <c r="A50" s="9">
        <v>52</v>
      </c>
      <c r="B50" s="10">
        <v>4.3</v>
      </c>
      <c r="C50" s="2" t="s">
        <v>9</v>
      </c>
    </row>
    <row r="51" spans="1:3" x14ac:dyDescent="0.35">
      <c r="A51" s="9">
        <v>51</v>
      </c>
      <c r="B51" s="10">
        <v>4.4000000000000004</v>
      </c>
      <c r="C51" s="2" t="s">
        <v>9</v>
      </c>
    </row>
    <row r="52" spans="1:3" x14ac:dyDescent="0.35">
      <c r="A52" s="9">
        <v>50</v>
      </c>
      <c r="B52" s="10">
        <v>4.4000000000000004</v>
      </c>
      <c r="C52" s="2" t="s">
        <v>9</v>
      </c>
    </row>
    <row r="53" spans="1:3" x14ac:dyDescent="0.35">
      <c r="A53" s="9">
        <v>49</v>
      </c>
      <c r="B53" s="10">
        <v>4.5</v>
      </c>
      <c r="C53" s="1" t="s">
        <v>10</v>
      </c>
    </row>
    <row r="54" spans="1:3" x14ac:dyDescent="0.35">
      <c r="A54" s="9">
        <v>48</v>
      </c>
      <c r="B54" s="10">
        <v>4.5999999999999996</v>
      </c>
      <c r="C54" s="1" t="s">
        <v>10</v>
      </c>
    </row>
    <row r="55" spans="1:3" x14ac:dyDescent="0.35">
      <c r="A55" s="9">
        <v>47</v>
      </c>
      <c r="B55" s="10">
        <v>4.5999999999999996</v>
      </c>
      <c r="C55" s="1" t="s">
        <v>10</v>
      </c>
    </row>
    <row r="56" spans="1:3" x14ac:dyDescent="0.35">
      <c r="A56" s="9">
        <v>46</v>
      </c>
      <c r="B56" s="10">
        <v>4.7</v>
      </c>
      <c r="C56" s="1" t="s">
        <v>10</v>
      </c>
    </row>
    <row r="57" spans="1:3" x14ac:dyDescent="0.35">
      <c r="A57" s="9">
        <v>45</v>
      </c>
      <c r="B57" s="10">
        <v>4.7</v>
      </c>
      <c r="C57" s="1" t="s">
        <v>10</v>
      </c>
    </row>
    <row r="58" spans="1:3" x14ac:dyDescent="0.35">
      <c r="A58" s="9">
        <v>44</v>
      </c>
      <c r="B58" s="10">
        <v>4.8</v>
      </c>
      <c r="C58" s="1" t="s">
        <v>10</v>
      </c>
    </row>
    <row r="59" spans="1:3" x14ac:dyDescent="0.35">
      <c r="A59" s="9">
        <v>43</v>
      </c>
      <c r="B59" s="10">
        <v>4.8</v>
      </c>
      <c r="C59" s="1" t="s">
        <v>10</v>
      </c>
    </row>
    <row r="60" spans="1:3" x14ac:dyDescent="0.35">
      <c r="A60" s="9">
        <v>42</v>
      </c>
      <c r="B60" s="10">
        <v>4.9000000000000004</v>
      </c>
      <c r="C60" s="1" t="s">
        <v>10</v>
      </c>
    </row>
    <row r="61" spans="1:3" x14ac:dyDescent="0.35">
      <c r="A61" s="9">
        <v>41</v>
      </c>
      <c r="B61" s="10">
        <v>4.9000000000000004</v>
      </c>
      <c r="C61" s="1" t="s">
        <v>10</v>
      </c>
    </row>
    <row r="62" spans="1:3" x14ac:dyDescent="0.35">
      <c r="A62" s="9">
        <v>40</v>
      </c>
      <c r="B62" s="10">
        <v>5</v>
      </c>
      <c r="C62" s="1" t="s">
        <v>10</v>
      </c>
    </row>
    <row r="63" spans="1:3" x14ac:dyDescent="0.35">
      <c r="A63" s="9">
        <v>39</v>
      </c>
      <c r="B63" s="10">
        <v>5</v>
      </c>
      <c r="C63" s="1" t="s">
        <v>10</v>
      </c>
    </row>
    <row r="64" spans="1:3" x14ac:dyDescent="0.35">
      <c r="A64" s="9">
        <v>38</v>
      </c>
      <c r="B64" s="10">
        <v>5</v>
      </c>
      <c r="C64" s="1" t="s">
        <v>10</v>
      </c>
    </row>
    <row r="65" spans="1:3" x14ac:dyDescent="0.35">
      <c r="A65" s="9">
        <v>37</v>
      </c>
      <c r="B65" s="10">
        <v>5.0999999999999996</v>
      </c>
      <c r="C65" s="1" t="s">
        <v>10</v>
      </c>
    </row>
    <row r="66" spans="1:3" x14ac:dyDescent="0.35">
      <c r="A66" s="9">
        <v>36</v>
      </c>
      <c r="B66" s="10">
        <v>5.0999999999999996</v>
      </c>
      <c r="C66" s="1" t="s">
        <v>10</v>
      </c>
    </row>
    <row r="67" spans="1:3" x14ac:dyDescent="0.35">
      <c r="A67" s="9">
        <v>35</v>
      </c>
      <c r="B67" s="10">
        <v>5.2</v>
      </c>
      <c r="C67" s="1" t="s">
        <v>10</v>
      </c>
    </row>
    <row r="68" spans="1:3" x14ac:dyDescent="0.35">
      <c r="A68" s="9">
        <v>34</v>
      </c>
      <c r="B68" s="10">
        <v>5.2</v>
      </c>
      <c r="C68" s="1" t="s">
        <v>10</v>
      </c>
    </row>
    <row r="69" spans="1:3" x14ac:dyDescent="0.35">
      <c r="A69" s="9">
        <v>33</v>
      </c>
      <c r="B69" s="10">
        <v>5.3</v>
      </c>
      <c r="C69" s="1" t="s">
        <v>10</v>
      </c>
    </row>
    <row r="70" spans="1:3" x14ac:dyDescent="0.35">
      <c r="A70" s="9">
        <v>32</v>
      </c>
      <c r="B70" s="10">
        <v>5.3</v>
      </c>
      <c r="C70" s="1" t="s">
        <v>10</v>
      </c>
    </row>
    <row r="71" spans="1:3" x14ac:dyDescent="0.35">
      <c r="A71" s="9">
        <v>31</v>
      </c>
      <c r="B71" s="10">
        <v>5.4</v>
      </c>
      <c r="C71" s="1" t="s">
        <v>10</v>
      </c>
    </row>
    <row r="72" spans="1:3" x14ac:dyDescent="0.35">
      <c r="A72" s="9">
        <v>30</v>
      </c>
      <c r="B72" s="10">
        <v>5.4</v>
      </c>
      <c r="C72" s="1" t="s">
        <v>10</v>
      </c>
    </row>
    <row r="73" spans="1:3" x14ac:dyDescent="0.35">
      <c r="A73" s="9">
        <v>29</v>
      </c>
      <c r="B73" s="10">
        <v>5.5</v>
      </c>
      <c r="C73" s="1" t="s">
        <v>11</v>
      </c>
    </row>
    <row r="74" spans="1:3" x14ac:dyDescent="0.35">
      <c r="A74" s="3">
        <v>28</v>
      </c>
      <c r="B74" s="10">
        <v>5.6</v>
      </c>
      <c r="C74" s="1" t="s">
        <v>11</v>
      </c>
    </row>
    <row r="75" spans="1:3" x14ac:dyDescent="0.35">
      <c r="A75" s="3">
        <v>27</v>
      </c>
      <c r="B75" s="10">
        <v>5.6</v>
      </c>
      <c r="C75" s="1" t="s">
        <v>11</v>
      </c>
    </row>
    <row r="76" spans="1:3" x14ac:dyDescent="0.35">
      <c r="A76" s="3">
        <v>26</v>
      </c>
      <c r="B76" s="10">
        <v>5.6</v>
      </c>
      <c r="C76" s="1" t="s">
        <v>11</v>
      </c>
    </row>
    <row r="77" spans="1:3" x14ac:dyDescent="0.35">
      <c r="A77" s="3">
        <v>25</v>
      </c>
      <c r="B77" s="10">
        <v>5.6</v>
      </c>
      <c r="C77" s="1" t="s">
        <v>11</v>
      </c>
    </row>
    <row r="78" spans="1:3" x14ac:dyDescent="0.35">
      <c r="A78" s="3">
        <v>24</v>
      </c>
      <c r="B78" s="10">
        <v>5.6</v>
      </c>
      <c r="C78" s="1" t="s">
        <v>11</v>
      </c>
    </row>
    <row r="79" spans="1:3" x14ac:dyDescent="0.35">
      <c r="A79" s="3">
        <v>23</v>
      </c>
      <c r="B79" s="10">
        <v>5.6</v>
      </c>
      <c r="C79" s="1" t="s">
        <v>11</v>
      </c>
    </row>
    <row r="80" spans="1:3" x14ac:dyDescent="0.35">
      <c r="A80" s="3">
        <v>22</v>
      </c>
      <c r="B80" s="10">
        <v>5.7</v>
      </c>
      <c r="C80" s="1" t="s">
        <v>11</v>
      </c>
    </row>
    <row r="81" spans="1:3" x14ac:dyDescent="0.35">
      <c r="A81" s="3">
        <v>21</v>
      </c>
      <c r="B81" s="10">
        <v>5.7</v>
      </c>
      <c r="C81" s="1" t="s">
        <v>11</v>
      </c>
    </row>
    <row r="82" spans="1:3" x14ac:dyDescent="0.35">
      <c r="A82" s="3">
        <v>20</v>
      </c>
      <c r="B82" s="10">
        <v>5.7</v>
      </c>
      <c r="C82" s="1" t="s">
        <v>11</v>
      </c>
    </row>
    <row r="83" spans="1:3" x14ac:dyDescent="0.35">
      <c r="A83" s="3">
        <v>19</v>
      </c>
      <c r="B83" s="10">
        <v>5.7</v>
      </c>
      <c r="C83" s="1" t="s">
        <v>11</v>
      </c>
    </row>
    <row r="84" spans="1:3" x14ac:dyDescent="0.35">
      <c r="A84" s="3">
        <v>18</v>
      </c>
      <c r="B84" s="10">
        <v>5.7</v>
      </c>
      <c r="C84" s="1" t="s">
        <v>11</v>
      </c>
    </row>
    <row r="85" spans="1:3" x14ac:dyDescent="0.35">
      <c r="A85" s="3">
        <v>17</v>
      </c>
      <c r="B85" s="10">
        <v>5.7</v>
      </c>
      <c r="C85" s="1" t="s">
        <v>11</v>
      </c>
    </row>
    <row r="86" spans="1:3" x14ac:dyDescent="0.35">
      <c r="A86" s="3">
        <v>16</v>
      </c>
      <c r="B86" s="10">
        <v>5.8</v>
      </c>
      <c r="C86" s="1" t="s">
        <v>11</v>
      </c>
    </row>
    <row r="87" spans="1:3" x14ac:dyDescent="0.35">
      <c r="A87" s="3">
        <v>15</v>
      </c>
      <c r="B87" s="10">
        <v>5.8</v>
      </c>
      <c r="C87" s="1" t="s">
        <v>11</v>
      </c>
    </row>
    <row r="88" spans="1:3" x14ac:dyDescent="0.35">
      <c r="A88" s="3">
        <v>14</v>
      </c>
      <c r="B88" s="10">
        <v>5.8</v>
      </c>
      <c r="C88" s="1" t="s">
        <v>11</v>
      </c>
    </row>
    <row r="89" spans="1:3" x14ac:dyDescent="0.35">
      <c r="A89" s="3">
        <v>13</v>
      </c>
      <c r="B89" s="10">
        <v>5.8</v>
      </c>
      <c r="C89" s="1" t="s">
        <v>11</v>
      </c>
    </row>
    <row r="90" spans="1:3" x14ac:dyDescent="0.35">
      <c r="A90" s="3">
        <v>12</v>
      </c>
      <c r="B90" s="10">
        <v>5.8</v>
      </c>
      <c r="C90" s="1" t="s">
        <v>11</v>
      </c>
    </row>
    <row r="91" spans="1:3" x14ac:dyDescent="0.35">
      <c r="A91" s="3">
        <v>11</v>
      </c>
      <c r="B91" s="10">
        <v>5.9</v>
      </c>
      <c r="C91" s="1" t="s">
        <v>11</v>
      </c>
    </row>
    <row r="92" spans="1:3" x14ac:dyDescent="0.35">
      <c r="A92" s="3">
        <v>10</v>
      </c>
      <c r="B92" s="10">
        <v>5.9</v>
      </c>
      <c r="C92" s="1" t="s">
        <v>11</v>
      </c>
    </row>
    <row r="93" spans="1:3" x14ac:dyDescent="0.35">
      <c r="A93" s="3">
        <v>9</v>
      </c>
      <c r="B93" s="10">
        <v>5.9</v>
      </c>
      <c r="C93" s="1" t="s">
        <v>11</v>
      </c>
    </row>
    <row r="94" spans="1:3" x14ac:dyDescent="0.35">
      <c r="A94" s="3">
        <v>8</v>
      </c>
      <c r="B94" s="10">
        <v>5.9</v>
      </c>
      <c r="C94" s="1" t="s">
        <v>11</v>
      </c>
    </row>
    <row r="95" spans="1:3" x14ac:dyDescent="0.35">
      <c r="A95" s="3">
        <v>7</v>
      </c>
      <c r="B95" s="10">
        <v>5.9</v>
      </c>
      <c r="C95" s="1" t="s">
        <v>11</v>
      </c>
    </row>
    <row r="96" spans="1:3" x14ac:dyDescent="0.35">
      <c r="A96" s="3">
        <v>6</v>
      </c>
      <c r="B96" s="10">
        <v>5.9</v>
      </c>
      <c r="C96" s="1" t="s">
        <v>11</v>
      </c>
    </row>
    <row r="97" spans="1:3" x14ac:dyDescent="0.35">
      <c r="A97" s="3">
        <v>5</v>
      </c>
      <c r="B97" s="10">
        <v>6</v>
      </c>
      <c r="C97" s="1" t="s">
        <v>11</v>
      </c>
    </row>
    <row r="98" spans="1:3" x14ac:dyDescent="0.35">
      <c r="A98" s="3">
        <v>4</v>
      </c>
      <c r="B98" s="10">
        <v>6</v>
      </c>
      <c r="C98" s="1" t="s">
        <v>11</v>
      </c>
    </row>
    <row r="99" spans="1:3" x14ac:dyDescent="0.35">
      <c r="A99" s="3">
        <v>3</v>
      </c>
      <c r="B99" s="10">
        <v>6</v>
      </c>
      <c r="C99" s="1" t="s">
        <v>11</v>
      </c>
    </row>
    <row r="100" spans="1:3" x14ac:dyDescent="0.35">
      <c r="A100" s="3">
        <v>2</v>
      </c>
      <c r="B100" s="10">
        <v>6</v>
      </c>
      <c r="C100" s="1" t="s">
        <v>11</v>
      </c>
    </row>
    <row r="101" spans="1:3" x14ac:dyDescent="0.35">
      <c r="A101" s="3">
        <v>1</v>
      </c>
      <c r="B101" s="10">
        <v>6</v>
      </c>
      <c r="C101" s="1" t="s">
        <v>11</v>
      </c>
    </row>
    <row r="102" spans="1:3" x14ac:dyDescent="0.35">
      <c r="A102" s="4">
        <v>0</v>
      </c>
      <c r="B102" s="10">
        <v>6</v>
      </c>
      <c r="C102" s="1" t="s">
        <v>11</v>
      </c>
    </row>
    <row r="103" spans="1:3" x14ac:dyDescent="0.35">
      <c r="A103" s="6" t="s">
        <v>12</v>
      </c>
      <c r="B103" s="6" t="s">
        <v>13</v>
      </c>
      <c r="C103" s="5"/>
    </row>
    <row r="104" spans="1:3" x14ac:dyDescent="0.35">
      <c r="A104" s="6" t="s">
        <v>14</v>
      </c>
      <c r="B104" s="6" t="s">
        <v>15</v>
      </c>
      <c r="C104" s="5"/>
    </row>
    <row r="105" spans="1:3" x14ac:dyDescent="0.35">
      <c r="A105" s="6" t="s">
        <v>16</v>
      </c>
      <c r="B105" s="6" t="s">
        <v>17</v>
      </c>
      <c r="C105" s="5"/>
    </row>
    <row r="106" spans="1:3" x14ac:dyDescent="0.35">
      <c r="A106" s="6" t="s">
        <v>18</v>
      </c>
      <c r="B106" s="6" t="s">
        <v>19</v>
      </c>
      <c r="C106" s="5"/>
    </row>
    <row r="107" spans="1:3" x14ac:dyDescent="0.35">
      <c r="A107" s="6" t="s">
        <v>20</v>
      </c>
      <c r="B107" s="6" t="s">
        <v>21</v>
      </c>
      <c r="C107" s="5"/>
    </row>
    <row r="108" spans="1:3" x14ac:dyDescent="0.35">
      <c r="A108" s="6" t="s">
        <v>22</v>
      </c>
      <c r="B108" s="6" t="s">
        <v>23</v>
      </c>
      <c r="C108" s="5"/>
    </row>
  </sheetData>
  <sheetProtection algorithmName="SHA-512" hashValue="93mH7wZisrqO/9H6DAhU4Ip3lR9qXlfX06KIW9LoCU1t2Yv6ha2apFVcTtQ+OrF8A7E1+P8+4Jtzux77hlnbIA==" saltValue="GiGPdlC4O8EdpmNR8jqu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Niederschrift</vt:lpstr>
      <vt:lpstr>100 Punkte-Schlüssel</vt:lpstr>
      <vt:lpstr>Niederschrift!Druckbereich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Schamel, Carl</cp:lastModifiedBy>
  <cp:lastPrinted>2016-12-19T16:06:57Z</cp:lastPrinted>
  <dcterms:created xsi:type="dcterms:W3CDTF">2016-09-06T20:16:45Z</dcterms:created>
  <dcterms:modified xsi:type="dcterms:W3CDTF">2017-11-28T09:18:05Z</dcterms:modified>
</cp:coreProperties>
</file>